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Inputs" sheetId="1" r:id="rId1"/>
    <sheet name="Calculations-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" i="2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8"/>
  <c r="O8" s="1"/>
  <c r="H4"/>
  <c r="I4"/>
  <c r="I5"/>
  <c r="I6" s="1"/>
  <c r="I7" s="1"/>
  <c r="H5"/>
  <c r="H6" s="1"/>
  <c r="H7" s="1"/>
  <c r="E4"/>
  <c r="E5" s="1"/>
  <c r="E6" s="1"/>
  <c r="E7" s="1"/>
  <c r="C5"/>
  <c r="D5" s="1"/>
  <c r="C6"/>
  <c r="D6" s="1"/>
  <c r="C7"/>
  <c r="D7" s="1"/>
  <c r="C8"/>
  <c r="D8" s="1"/>
  <c r="C9"/>
  <c r="D9" s="1"/>
  <c r="C10"/>
  <c r="D10" s="1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4"/>
  <c r="D4" s="1"/>
  <c r="F5" l="1"/>
  <c r="G5" s="1"/>
  <c r="L5" s="1"/>
  <c r="P5" s="1"/>
  <c r="F4"/>
  <c r="G4" s="1"/>
  <c r="L4" s="1"/>
  <c r="R5" l="1"/>
  <c r="Q5" s="1"/>
  <c r="J5"/>
  <c r="J4"/>
  <c r="F6"/>
  <c r="G6" s="1"/>
  <c r="J6" s="1"/>
  <c r="F7"/>
  <c r="G7" s="1"/>
  <c r="J7" s="1"/>
  <c r="L6" l="1"/>
  <c r="P6" s="1"/>
  <c r="K11"/>
  <c r="P11" s="1"/>
  <c r="L7"/>
  <c r="P7" s="1"/>
  <c r="K13"/>
  <c r="P13" s="1"/>
  <c r="R7" l="1"/>
  <c r="Q7" s="1"/>
  <c r="R6"/>
  <c r="Q6" s="1"/>
  <c r="K16"/>
  <c r="P16" s="1"/>
  <c r="K17"/>
  <c r="P17" s="1"/>
  <c r="K12"/>
  <c r="P12" s="1"/>
  <c r="K9"/>
  <c r="P9" s="1"/>
  <c r="K8"/>
  <c r="P8" s="1"/>
  <c r="K14"/>
  <c r="P14" s="1"/>
  <c r="K10"/>
  <c r="P10" s="1"/>
  <c r="K15"/>
  <c r="P15" s="1"/>
  <c r="R13" l="1"/>
  <c r="Q13" s="1"/>
  <c r="R14"/>
  <c r="Q14" s="1"/>
  <c r="R36"/>
  <c r="Q36" s="1"/>
  <c r="R24"/>
  <c r="Q24" s="1"/>
  <c r="R12"/>
  <c r="Q12" s="1"/>
  <c r="R30"/>
  <c r="Q30" s="1"/>
  <c r="R22"/>
  <c r="Q22" s="1"/>
  <c r="R31"/>
  <c r="Q31" s="1"/>
  <c r="R23"/>
  <c r="Q23" s="1"/>
  <c r="R15"/>
  <c r="Q15" s="1"/>
  <c r="R20"/>
  <c r="Q20" s="1"/>
  <c r="R33"/>
  <c r="Q33" s="1"/>
  <c r="R25"/>
  <c r="Q25" s="1"/>
  <c r="R17"/>
  <c r="Q17" s="1"/>
  <c r="R9"/>
  <c r="Q9" s="1"/>
  <c r="R32"/>
  <c r="Q32" s="1"/>
  <c r="R16"/>
  <c r="Q16" s="1"/>
  <c r="R34"/>
  <c r="Q34" s="1"/>
  <c r="R26"/>
  <c r="Q26" s="1"/>
  <c r="R18"/>
  <c r="Q18" s="1"/>
  <c r="R10"/>
  <c r="Q10" s="1"/>
  <c r="R35"/>
  <c r="Q35" s="1"/>
  <c r="R27"/>
  <c r="Q27" s="1"/>
  <c r="R19"/>
  <c r="Q19" s="1"/>
  <c r="R11"/>
  <c r="Q11" s="1"/>
  <c r="R28"/>
  <c r="Q28" s="1"/>
  <c r="R8"/>
  <c r="Q8" s="1"/>
  <c r="R29"/>
  <c r="Q29" s="1"/>
  <c r="R21"/>
  <c r="Q21" s="1"/>
</calcChain>
</file>

<file path=xl/sharedStrings.xml><?xml version="1.0" encoding="utf-8"?>
<sst xmlns="http://schemas.openxmlformats.org/spreadsheetml/2006/main" count="42" uniqueCount="36">
  <si>
    <t>Year</t>
  </si>
  <si>
    <t>Foregone Accountant Salary</t>
  </si>
  <si>
    <t>Salary</t>
  </si>
  <si>
    <t>Tax</t>
  </si>
  <si>
    <t>After-Tax</t>
  </si>
  <si>
    <t>Ph.D. Program Income</t>
  </si>
  <si>
    <t>Assumptions:</t>
  </si>
  <si>
    <t>Inputs:</t>
  </si>
  <si>
    <t>Start Ph.D program in 2012</t>
  </si>
  <si>
    <t>Leave public accounting after 7 years</t>
  </si>
  <si>
    <t>Complete Ph.D program in 4 years (2016)</t>
  </si>
  <si>
    <t>Become Associate Professor in 7th year (2023)</t>
  </si>
  <si>
    <t>Become Full professor in 14th year (2030)</t>
  </si>
  <si>
    <t>Retire in 2045</t>
  </si>
  <si>
    <t>Cost of living annual increase (%)</t>
  </si>
  <si>
    <t>Tuition, books and fees - first year ($)</t>
  </si>
  <si>
    <t>Living expenses - first year ($)</t>
  </si>
  <si>
    <t>Living</t>
  </si>
  <si>
    <t>Expenses</t>
  </si>
  <si>
    <t>Repay student loans in 10 years</t>
  </si>
  <si>
    <t>Ph.D program annual salary - first year ($)</t>
  </si>
  <si>
    <t>Rate of return on investments (%)</t>
  </si>
  <si>
    <t>Student loan annual interest rate (%)</t>
  </si>
  <si>
    <t>Student</t>
  </si>
  <si>
    <t>Loans</t>
  </si>
  <si>
    <t>Books</t>
  </si>
  <si>
    <t>Tuition &amp;</t>
  </si>
  <si>
    <t>Foregone</t>
  </si>
  <si>
    <t>Interest</t>
  </si>
  <si>
    <t>Loan</t>
  </si>
  <si>
    <t>Repayment</t>
  </si>
  <si>
    <t>Professor Income</t>
  </si>
  <si>
    <t>Net</t>
  </si>
  <si>
    <t>Cash</t>
  </si>
  <si>
    <t>Flow</t>
  </si>
  <si>
    <t>IRR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</si>
</sst>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Font="1"/>
    <xf numFmtId="164" fontId="3" fillId="0" borderId="0" xfId="1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10" fontId="4" fillId="0" borderId="0" xfId="2" applyNumberFormat="1" applyFont="1"/>
    <xf numFmtId="0" fontId="2" fillId="0" borderId="1" xfId="0" applyFont="1" applyFill="1" applyBorder="1" applyAlignment="1">
      <alignment horizontal="center"/>
    </xf>
    <xf numFmtId="164" fontId="0" fillId="0" borderId="0" xfId="0" applyNumberFormat="1" applyFont="1"/>
    <xf numFmtId="6" fontId="0" fillId="0" borderId="0" xfId="0" applyNumberFormat="1" applyFont="1"/>
    <xf numFmtId="164" fontId="0" fillId="0" borderId="0" xfId="0" applyNumberFormat="1"/>
    <xf numFmtId="1" fontId="6" fillId="0" borderId="0" xfId="0" applyNumberFormat="1" applyFont="1" applyFill="1" applyBorder="1"/>
    <xf numFmtId="0" fontId="0" fillId="0" borderId="1" xfId="0" applyBorder="1"/>
    <xf numFmtId="10" fontId="6" fillId="2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selection activeCell="F26" sqref="F26"/>
    </sheetView>
  </sheetViews>
  <sheetFormatPr defaultRowHeight="15"/>
  <cols>
    <col min="7" max="7" width="9.85546875" bestFit="1" customWidth="1"/>
  </cols>
  <sheetData>
    <row r="1" spans="1:18" ht="15.75">
      <c r="A1" s="9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>
      <c r="A2" s="8"/>
      <c r="B2" s="8" t="s">
        <v>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"/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8"/>
      <c r="B4" s="8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75">
      <c r="A5" s="8"/>
      <c r="B5" s="8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.75">
      <c r="A6" s="8"/>
      <c r="B6" s="8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8"/>
      <c r="B7" s="8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>
      <c r="A8" s="8"/>
      <c r="B8" s="8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9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8"/>
      <c r="B11" s="8" t="s">
        <v>20</v>
      </c>
      <c r="C11" s="8"/>
      <c r="D11" s="8"/>
      <c r="E11" s="8"/>
      <c r="F11" s="8"/>
      <c r="G11" s="10">
        <v>20000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8"/>
      <c r="B12" s="8" t="s">
        <v>15</v>
      </c>
      <c r="C12" s="8"/>
      <c r="D12" s="8"/>
      <c r="E12" s="8"/>
      <c r="F12" s="8"/>
      <c r="G12" s="10">
        <v>1000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8"/>
      <c r="B13" s="8" t="s">
        <v>16</v>
      </c>
      <c r="C13" s="8"/>
      <c r="D13" s="8"/>
      <c r="E13" s="8"/>
      <c r="F13" s="8"/>
      <c r="G13" s="10">
        <v>25000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8"/>
      <c r="B14" s="8" t="s">
        <v>14</v>
      </c>
      <c r="C14" s="8"/>
      <c r="D14" s="8"/>
      <c r="E14" s="8"/>
      <c r="F14" s="8"/>
      <c r="G14" s="11">
        <v>0.03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8"/>
      <c r="B15" s="8" t="s">
        <v>21</v>
      </c>
      <c r="C15" s="8"/>
      <c r="D15" s="8"/>
      <c r="E15" s="8"/>
      <c r="F15" s="8"/>
      <c r="G15" s="11">
        <v>7.0000000000000007E-2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8"/>
      <c r="B16" s="8" t="s">
        <v>22</v>
      </c>
      <c r="C16" s="8"/>
      <c r="D16" s="8"/>
      <c r="E16" s="8"/>
      <c r="F16" s="8"/>
      <c r="G16" s="11">
        <v>6.8000000000000005E-2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J11" sqref="J11"/>
    </sheetView>
  </sheetViews>
  <sheetFormatPr defaultRowHeight="15"/>
  <cols>
    <col min="1" max="1" width="5" bestFit="1" customWidth="1"/>
    <col min="2" max="2" width="10" bestFit="1" customWidth="1"/>
    <col min="3" max="3" width="9.85546875" customWidth="1"/>
    <col min="4" max="4" width="9.7109375" customWidth="1"/>
    <col min="5" max="5" width="9.140625" customWidth="1"/>
    <col min="8" max="8" width="9.140625" customWidth="1"/>
    <col min="9" max="9" width="9.7109375" bestFit="1" customWidth="1"/>
    <col min="10" max="10" width="8" bestFit="1" customWidth="1"/>
    <col min="11" max="11" width="11.140625" bestFit="1" customWidth="1"/>
    <col min="12" max="12" width="9.42578125" bestFit="1" customWidth="1"/>
    <col min="13" max="13" width="10.42578125" customWidth="1"/>
    <col min="14" max="14" width="9.85546875" customWidth="1"/>
    <col min="15" max="15" width="10.140625" customWidth="1"/>
    <col min="16" max="16" width="10.42578125" customWidth="1"/>
  </cols>
  <sheetData>
    <row r="1" spans="1:18">
      <c r="P1" s="2" t="s">
        <v>32</v>
      </c>
    </row>
    <row r="2" spans="1:18">
      <c r="C2" s="2" t="s">
        <v>1</v>
      </c>
      <c r="F2" s="2" t="s">
        <v>5</v>
      </c>
      <c r="H2" s="1" t="s">
        <v>26</v>
      </c>
      <c r="I2" s="1" t="s">
        <v>17</v>
      </c>
      <c r="J2" s="1" t="s">
        <v>23</v>
      </c>
      <c r="K2" s="1" t="s">
        <v>29</v>
      </c>
      <c r="L2" s="1" t="s">
        <v>27</v>
      </c>
      <c r="N2" s="2" t="s">
        <v>31</v>
      </c>
      <c r="P2" s="2" t="s">
        <v>33</v>
      </c>
    </row>
    <row r="3" spans="1:18">
      <c r="A3" s="6" t="s">
        <v>0</v>
      </c>
      <c r="B3" s="7" t="s">
        <v>2</v>
      </c>
      <c r="C3" s="7" t="s">
        <v>3</v>
      </c>
      <c r="D3" s="7" t="s">
        <v>4</v>
      </c>
      <c r="E3" s="7" t="s">
        <v>2</v>
      </c>
      <c r="F3" s="7" t="s">
        <v>3</v>
      </c>
      <c r="G3" s="7" t="s">
        <v>4</v>
      </c>
      <c r="H3" s="12" t="s">
        <v>25</v>
      </c>
      <c r="I3" s="12" t="s">
        <v>18</v>
      </c>
      <c r="J3" s="6" t="s">
        <v>24</v>
      </c>
      <c r="K3" s="6" t="s">
        <v>30</v>
      </c>
      <c r="L3" s="6" t="s">
        <v>28</v>
      </c>
      <c r="M3" s="7" t="s">
        <v>2</v>
      </c>
      <c r="N3" s="7" t="s">
        <v>3</v>
      </c>
      <c r="O3" s="7" t="s">
        <v>4</v>
      </c>
      <c r="P3" s="12" t="s">
        <v>34</v>
      </c>
      <c r="Q3" s="17"/>
      <c r="R3" s="12" t="s">
        <v>35</v>
      </c>
    </row>
    <row r="4" spans="1:18">
      <c r="A4" s="4">
        <v>2012</v>
      </c>
      <c r="B4" s="3">
        <v>110041.63088770019</v>
      </c>
      <c r="C4" s="5">
        <f>0.259061*B4-2535.289</f>
        <v>25972.205939398496</v>
      </c>
      <c r="D4" s="3">
        <f>B4-C4</f>
        <v>84069.42494830169</v>
      </c>
      <c r="E4" s="3">
        <f>Inputs!G11</f>
        <v>20000</v>
      </c>
      <c r="F4" s="5">
        <f>0.259061*E4-2535.289</f>
        <v>2645.9309999999991</v>
      </c>
      <c r="G4" s="3">
        <f>E4-F4</f>
        <v>17354.069</v>
      </c>
      <c r="H4" s="3">
        <f>Inputs!G12</f>
        <v>1000</v>
      </c>
      <c r="I4" s="3">
        <f>Inputs!G13</f>
        <v>25000</v>
      </c>
      <c r="J4" s="13">
        <f>H4+I4-G4</f>
        <v>8645.9310000000005</v>
      </c>
      <c r="K4" s="13"/>
      <c r="L4" s="3">
        <f>(D4-(G4+H4))*Inputs!G$15</f>
        <v>4600.0749163811188</v>
      </c>
      <c r="N4" s="5"/>
      <c r="O4" s="3"/>
      <c r="P4" s="15">
        <f>I4-D4-L4</f>
        <v>-63669.49986468281</v>
      </c>
    </row>
    <row r="5" spans="1:18">
      <c r="A5" s="4">
        <v>2013</v>
      </c>
      <c r="B5" s="3">
        <v>115051.40644584183</v>
      </c>
      <c r="C5" s="5">
        <f t="shared" ref="C5:C36" si="0">0.259061*B5-2535.289</f>
        <v>27270.043405266228</v>
      </c>
      <c r="D5" s="3">
        <f t="shared" ref="D5:D36" si="1">B5-C5</f>
        <v>87781.363040575598</v>
      </c>
      <c r="E5" s="3">
        <f>E4*(1+Inputs!$G$14)</f>
        <v>20600</v>
      </c>
      <c r="F5" s="5">
        <f t="shared" ref="F5:F7" si="2">0.259061*E5-2535.289</f>
        <v>2801.3675999999991</v>
      </c>
      <c r="G5" s="3">
        <f t="shared" ref="G5:G7" si="3">E5-F5</f>
        <v>17798.632400000002</v>
      </c>
      <c r="H5" s="13">
        <f>H4*(1+Inputs!$G$14)</f>
        <v>1030</v>
      </c>
      <c r="I5" s="13">
        <f>I4*(1+Inputs!$G$14)</f>
        <v>25750</v>
      </c>
      <c r="J5" s="13">
        <f t="shared" ref="J5:J7" si="4">H5+I5-G5</f>
        <v>8981.3675999999978</v>
      </c>
      <c r="K5" s="13"/>
      <c r="L5" s="3">
        <f>(D5-(G5+H5))*Inputs!G$15</f>
        <v>4826.6911448402925</v>
      </c>
      <c r="P5" s="15">
        <f t="shared" ref="P5:P7" si="5">I5-D5-L5</f>
        <v>-66858.054185415895</v>
      </c>
      <c r="Q5" s="16" t="e">
        <f t="shared" ref="Q5:Q36" si="6">IF(R5&gt;0,100,0)</f>
        <v>#NUM!</v>
      </c>
      <c r="R5" s="18" t="e">
        <f>IRR($P$4:P5)</f>
        <v>#NUM!</v>
      </c>
    </row>
    <row r="6" spans="1:18">
      <c r="A6" s="4">
        <v>2014</v>
      </c>
      <c r="B6" s="3">
        <v>120289.25796887503</v>
      </c>
      <c r="C6" s="5">
        <f t="shared" si="0"/>
        <v>28626.966458674731</v>
      </c>
      <c r="D6" s="3">
        <f t="shared" si="1"/>
        <v>91662.291510200303</v>
      </c>
      <c r="E6" s="3">
        <f>E5*(1+Inputs!$G$14)</f>
        <v>21218</v>
      </c>
      <c r="F6" s="5">
        <f t="shared" si="2"/>
        <v>2961.4672979999991</v>
      </c>
      <c r="G6" s="3">
        <f t="shared" si="3"/>
        <v>18256.532702</v>
      </c>
      <c r="H6" s="13">
        <f>H5*(1+Inputs!$G$14)</f>
        <v>1060.9000000000001</v>
      </c>
      <c r="I6" s="13">
        <f>I5*(1+Inputs!$G$14)</f>
        <v>26522.5</v>
      </c>
      <c r="J6" s="13">
        <f t="shared" si="4"/>
        <v>9326.867298000001</v>
      </c>
      <c r="K6" s="13"/>
      <c r="L6" s="3">
        <f>(D6-(G6+H6))*Inputs!G$15</f>
        <v>5064.1401165740217</v>
      </c>
      <c r="P6" s="15">
        <f t="shared" si="5"/>
        <v>-70203.931626774327</v>
      </c>
      <c r="Q6" s="16" t="e">
        <f t="shared" si="6"/>
        <v>#NUM!</v>
      </c>
      <c r="R6" s="18" t="e">
        <f>IRR($P$4:P6)</f>
        <v>#NUM!</v>
      </c>
    </row>
    <row r="7" spans="1:18">
      <c r="A7" s="4">
        <v>2015</v>
      </c>
      <c r="B7" s="3">
        <v>125765.56888519044</v>
      </c>
      <c r="C7" s="5">
        <f t="shared" si="0"/>
        <v>30045.66504096632</v>
      </c>
      <c r="D7" s="3">
        <f t="shared" si="1"/>
        <v>95719.903844224114</v>
      </c>
      <c r="E7" s="3">
        <f>E6*(1+Inputs!$G$14)</f>
        <v>21854.54</v>
      </c>
      <c r="F7" s="5">
        <f t="shared" si="2"/>
        <v>3126.3699869399993</v>
      </c>
      <c r="G7" s="3">
        <f t="shared" si="3"/>
        <v>18728.17001306</v>
      </c>
      <c r="H7" s="13">
        <f>H6*(1+Inputs!$G$14)</f>
        <v>1092.7270000000001</v>
      </c>
      <c r="I7" s="13">
        <f>I6*(1+Inputs!$G$14)</f>
        <v>27318.174999999999</v>
      </c>
      <c r="J7" s="13">
        <f t="shared" si="4"/>
        <v>9682.731986939998</v>
      </c>
      <c r="K7" s="13"/>
      <c r="L7" s="3">
        <f>(D7-(G7+H7))*Inputs!G$15</f>
        <v>5312.930478181489</v>
      </c>
      <c r="P7" s="15">
        <f t="shared" si="5"/>
        <v>-73714.659322405598</v>
      </c>
      <c r="Q7" s="16" t="e">
        <f t="shared" si="6"/>
        <v>#NUM!</v>
      </c>
      <c r="R7" s="18" t="e">
        <f>IRR($P$4:P7)</f>
        <v>#NUM!</v>
      </c>
    </row>
    <row r="8" spans="1:18">
      <c r="A8" s="4">
        <v>2016</v>
      </c>
      <c r="B8" s="3">
        <v>131491.19534105234</v>
      </c>
      <c r="C8" s="5">
        <f t="shared" si="0"/>
        <v>31528.951556248361</v>
      </c>
      <c r="D8" s="3">
        <f t="shared" si="1"/>
        <v>99962.243784803984</v>
      </c>
      <c r="E8" s="3"/>
      <c r="F8" s="3"/>
      <c r="G8" s="3"/>
      <c r="H8" s="4"/>
      <c r="I8" s="4"/>
      <c r="K8" s="14">
        <f>PMT('Calculations-'!G$16,10,-SUM('Calculations-'!J$4:J$7))</f>
        <v>3663.6897884939999</v>
      </c>
      <c r="M8" s="3">
        <v>254114.65094900751</v>
      </c>
      <c r="N8" s="5">
        <f>0.259061*M8-2535.289</f>
        <v>63295.906589500832</v>
      </c>
      <c r="O8" s="3">
        <f>M8-N8</f>
        <v>190818.74435950667</v>
      </c>
      <c r="P8" s="15">
        <f>O8-D8-K8</f>
        <v>87192.810786208691</v>
      </c>
      <c r="Q8" s="16" t="e">
        <f t="shared" si="6"/>
        <v>#NUM!</v>
      </c>
      <c r="R8" s="18" t="e">
        <f>IRR($P$4:P8)</f>
        <v>#NUM!</v>
      </c>
    </row>
    <row r="9" spans="1:18">
      <c r="A9" s="4">
        <v>2017</v>
      </c>
      <c r="B9" s="3">
        <v>137477.48772163957</v>
      </c>
      <c r="C9" s="5">
        <f t="shared" si="0"/>
        <v>33079.766446655667</v>
      </c>
      <c r="D9" s="3">
        <f t="shared" si="1"/>
        <v>104397.72127498389</v>
      </c>
      <c r="E9" s="3"/>
      <c r="F9" s="3"/>
      <c r="G9" s="3"/>
      <c r="H9" s="4"/>
      <c r="I9" s="4"/>
      <c r="K9" s="14">
        <f>PMT('Calculations-'!G$16,10,-SUM('Calculations-'!J$4:J$7))</f>
        <v>3663.6897884939999</v>
      </c>
      <c r="M9" s="3">
        <v>267408.65658833267</v>
      </c>
      <c r="N9" s="5">
        <f t="shared" ref="N9:N36" si="7">0.259061*M9-2535.289</f>
        <v>66739.864984430038</v>
      </c>
      <c r="O9" s="3">
        <f t="shared" ref="O9:O36" si="8">M9-N9</f>
        <v>200668.79160390265</v>
      </c>
      <c r="P9" s="15">
        <f t="shared" ref="P9:P36" si="9">O9-D9-K9</f>
        <v>92607.380540424754</v>
      </c>
      <c r="Q9" s="16">
        <f t="shared" si="6"/>
        <v>0</v>
      </c>
      <c r="R9" s="18">
        <f>IRR($P$4:P9)</f>
        <v>-0.13650717449035374</v>
      </c>
    </row>
    <row r="10" spans="1:18">
      <c r="A10" s="4">
        <v>2018</v>
      </c>
      <c r="B10" s="3">
        <v>143736.31315185744</v>
      </c>
      <c r="C10" s="5">
        <f t="shared" si="0"/>
        <v>34701.184021433342</v>
      </c>
      <c r="D10" s="3">
        <f t="shared" si="1"/>
        <v>109035.12913042409</v>
      </c>
      <c r="E10" s="3"/>
      <c r="F10" s="3"/>
      <c r="G10" s="3"/>
      <c r="H10" s="4"/>
      <c r="I10" s="4"/>
      <c r="K10" s="14">
        <f>PMT('Calculations-'!G$16,10,-SUM('Calculations-'!J$4:J$7))</f>
        <v>3663.6897884939999</v>
      </c>
      <c r="M10" s="3">
        <v>281398.13801104302</v>
      </c>
      <c r="N10" s="5">
        <f t="shared" si="7"/>
        <v>70363.994031278809</v>
      </c>
      <c r="O10" s="3">
        <f t="shared" si="8"/>
        <v>211034.14397976419</v>
      </c>
      <c r="P10" s="15">
        <f t="shared" si="9"/>
        <v>98335.325060846109</v>
      </c>
      <c r="Q10" s="16">
        <f t="shared" si="6"/>
        <v>100</v>
      </c>
      <c r="R10" s="18">
        <f>IRR($P$4:P10)</f>
        <v>3.8443603354659057E-3</v>
      </c>
    </row>
    <row r="11" spans="1:18">
      <c r="A11" s="4">
        <v>2019</v>
      </c>
      <c r="B11" s="3">
        <v>150280.07902152571</v>
      </c>
      <c r="C11" s="5">
        <f t="shared" si="0"/>
        <v>36396.418551395473</v>
      </c>
      <c r="D11" s="3">
        <f t="shared" si="1"/>
        <v>113883.66047013024</v>
      </c>
      <c r="E11" s="3"/>
      <c r="F11" s="3"/>
      <c r="G11" s="3"/>
      <c r="H11" s="4"/>
      <c r="I11" s="4"/>
      <c r="K11" s="14">
        <f>PMT('Calculations-'!G$16,10,-SUM('Calculations-'!J$4:J$7))</f>
        <v>3663.6897884939999</v>
      </c>
      <c r="M11" s="3">
        <v>242279.57374885879</v>
      </c>
      <c r="N11" s="5">
        <f t="shared" si="7"/>
        <v>60229.899654953108</v>
      </c>
      <c r="O11" s="3">
        <f t="shared" si="8"/>
        <v>182049.67409390569</v>
      </c>
      <c r="P11" s="15">
        <f t="shared" si="9"/>
        <v>64502.323835281451</v>
      </c>
      <c r="Q11" s="16">
        <f t="shared" si="6"/>
        <v>100</v>
      </c>
      <c r="R11" s="18">
        <f>IRR($P$4:P11)</f>
        <v>5.9309698799486686E-2</v>
      </c>
    </row>
    <row r="12" spans="1:18">
      <c r="A12" s="4">
        <v>2020</v>
      </c>
      <c r="B12" s="3">
        <v>157121.75758157863</v>
      </c>
      <c r="C12" s="5">
        <f t="shared" si="0"/>
        <v>38168.830640841341</v>
      </c>
      <c r="D12" s="3">
        <f t="shared" si="1"/>
        <v>118952.92694073729</v>
      </c>
      <c r="E12" s="3"/>
      <c r="F12" s="3"/>
      <c r="G12" s="3"/>
      <c r="H12" s="4"/>
      <c r="I12" s="4"/>
      <c r="K12" s="14">
        <f>PMT('Calculations-'!G$16,10,-SUM('Calculations-'!J$4:J$7))</f>
        <v>3663.6897884939999</v>
      </c>
      <c r="M12" s="3">
        <v>254954.42743274558</v>
      </c>
      <c r="N12" s="5">
        <f t="shared" si="7"/>
        <v>63513.459925154508</v>
      </c>
      <c r="O12" s="3">
        <f t="shared" si="8"/>
        <v>191440.96750759106</v>
      </c>
      <c r="P12" s="15">
        <f t="shared" si="9"/>
        <v>68824.350778359774</v>
      </c>
      <c r="Q12" s="16">
        <f t="shared" si="6"/>
        <v>100</v>
      </c>
      <c r="R12" s="18">
        <f>IRR($P$4:P12)</f>
        <v>9.9910445376352935E-2</v>
      </c>
    </row>
    <row r="13" spans="1:18">
      <c r="A13" s="4">
        <v>2021</v>
      </c>
      <c r="B13" s="3">
        <v>164274.91166003596</v>
      </c>
      <c r="C13" s="5">
        <f t="shared" si="0"/>
        <v>40021.933889560576</v>
      </c>
      <c r="D13" s="3">
        <f t="shared" si="1"/>
        <v>124252.97777047538</v>
      </c>
      <c r="E13" s="3"/>
      <c r="F13" s="3"/>
      <c r="G13" s="3"/>
      <c r="H13" s="4"/>
      <c r="I13" s="4"/>
      <c r="K13" s="14">
        <f>PMT('Calculations-'!G$16,10,-SUM('Calculations-'!J$4:J$7))</f>
        <v>3663.6897884939999</v>
      </c>
      <c r="M13" s="3">
        <v>268292.36597113381</v>
      </c>
      <c r="N13" s="5">
        <f t="shared" si="7"/>
        <v>66968.799620847887</v>
      </c>
      <c r="O13" s="3">
        <f t="shared" si="8"/>
        <v>201323.56635028592</v>
      </c>
      <c r="P13" s="15">
        <f t="shared" si="9"/>
        <v>73406.898791316547</v>
      </c>
      <c r="Q13" s="16">
        <f t="shared" si="6"/>
        <v>100</v>
      </c>
      <c r="R13" s="18">
        <f>IRR($P$4:P13)</f>
        <v>0.12979624152948824</v>
      </c>
    </row>
    <row r="14" spans="1:18">
      <c r="A14" s="4">
        <v>2022</v>
      </c>
      <c r="B14" s="3">
        <v>171753.72154872431</v>
      </c>
      <c r="C14" s="5">
        <f t="shared" si="0"/>
        <v>41959.401858134072</v>
      </c>
      <c r="D14" s="3">
        <f t="shared" si="1"/>
        <v>129794.31969059023</v>
      </c>
      <c r="E14" s="3"/>
      <c r="F14" s="3"/>
      <c r="G14" s="3"/>
      <c r="H14" s="4"/>
      <c r="I14" s="4"/>
      <c r="K14" s="14">
        <f>PMT('Calculations-'!G$16,10,-SUM('Calculations-'!J$4:J$7))</f>
        <v>3663.6897884939999</v>
      </c>
      <c r="M14" s="3">
        <v>289059.84608021367</v>
      </c>
      <c r="N14" s="5">
        <f t="shared" si="7"/>
        <v>72348.843785386227</v>
      </c>
      <c r="O14" s="3">
        <f t="shared" si="8"/>
        <v>216711.00229482743</v>
      </c>
      <c r="P14" s="15">
        <f t="shared" si="9"/>
        <v>83252.9928157432</v>
      </c>
      <c r="Q14" s="16">
        <f t="shared" si="6"/>
        <v>100</v>
      </c>
      <c r="R14" s="18">
        <f>IRR($P$4:P14)</f>
        <v>0.15337858546577957</v>
      </c>
    </row>
    <row r="15" spans="1:18">
      <c r="A15" s="4">
        <v>2023</v>
      </c>
      <c r="B15" s="3">
        <v>179573.01311404808</v>
      </c>
      <c r="C15" s="5">
        <f t="shared" si="0"/>
        <v>43985.075350338411</v>
      </c>
      <c r="D15" s="3">
        <f t="shared" si="1"/>
        <v>135587.93776370966</v>
      </c>
      <c r="E15" s="3"/>
      <c r="F15" s="3"/>
      <c r="G15" s="3"/>
      <c r="H15" s="4"/>
      <c r="I15" s="4"/>
      <c r="K15" s="14">
        <f>PMT('Calculations-'!G$16,10,-SUM('Calculations-'!J$4:J$7))</f>
        <v>3663.6897884939999</v>
      </c>
      <c r="M15" s="3">
        <v>294693.32604089146</v>
      </c>
      <c r="N15" s="5">
        <f t="shared" si="7"/>
        <v>73808.25873747938</v>
      </c>
      <c r="O15" s="3">
        <f t="shared" si="8"/>
        <v>220885.06730341207</v>
      </c>
      <c r="P15" s="15">
        <f t="shared" si="9"/>
        <v>81633.439751208411</v>
      </c>
      <c r="Q15" s="16">
        <f t="shared" si="6"/>
        <v>100</v>
      </c>
      <c r="R15" s="18">
        <f>IRR($P$4:P15)</f>
        <v>0.16976796677323724</v>
      </c>
    </row>
    <row r="16" spans="1:18">
      <c r="A16" s="4">
        <v>2024</v>
      </c>
      <c r="B16" s="3">
        <v>187748.28718753657</v>
      </c>
      <c r="C16" s="5">
        <f t="shared" si="0"/>
        <v>46102.970027090414</v>
      </c>
      <c r="D16" s="3">
        <f t="shared" si="1"/>
        <v>141645.31716044614</v>
      </c>
      <c r="E16" s="3"/>
      <c r="F16" s="3"/>
      <c r="G16" s="3"/>
      <c r="H16" s="4"/>
      <c r="I16" s="4"/>
      <c r="K16" s="14">
        <f>PMT('Calculations-'!G$16,10,-SUM('Calculations-'!J$4:J$7))</f>
        <v>3663.6897884939999</v>
      </c>
      <c r="M16" s="3">
        <v>307600.1396344541</v>
      </c>
      <c r="N16" s="5">
        <f t="shared" si="7"/>
        <v>77151.9107738413</v>
      </c>
      <c r="O16" s="3">
        <f t="shared" si="8"/>
        <v>230448.22886061278</v>
      </c>
      <c r="P16" s="15">
        <f t="shared" si="9"/>
        <v>85139.221911672648</v>
      </c>
      <c r="Q16" s="16">
        <f t="shared" si="6"/>
        <v>100</v>
      </c>
      <c r="R16" s="18">
        <f>IRR($P$4:P16)</f>
        <v>0.18218288521063922</v>
      </c>
    </row>
    <row r="17" spans="1:18">
      <c r="A17" s="4">
        <v>2025</v>
      </c>
      <c r="B17" s="3">
        <v>196295.75029443071</v>
      </c>
      <c r="C17" s="5">
        <f t="shared" si="0"/>
        <v>48317.28436702551</v>
      </c>
      <c r="D17" s="3">
        <f t="shared" si="1"/>
        <v>147978.4659274052</v>
      </c>
      <c r="E17" s="3"/>
      <c r="F17" s="3"/>
      <c r="G17" s="3"/>
      <c r="H17" s="4"/>
      <c r="I17" s="4"/>
      <c r="K17" s="14">
        <f>PMT('Calculations-'!G$16,10,-SUM('Calculations-'!J$4:J$7))</f>
        <v>3663.6897884939999</v>
      </c>
      <c r="M17" s="3">
        <v>321072.23863633251</v>
      </c>
      <c r="N17" s="5">
        <f t="shared" si="7"/>
        <v>80642.006213366927</v>
      </c>
      <c r="O17" s="3">
        <f t="shared" si="8"/>
        <v>240430.23242296558</v>
      </c>
      <c r="P17" s="15">
        <f t="shared" si="9"/>
        <v>88788.076707066386</v>
      </c>
      <c r="Q17" s="16">
        <f t="shared" si="6"/>
        <v>100</v>
      </c>
      <c r="R17" s="18">
        <f>IRR($P$4:P17)</f>
        <v>0.19172563773791981</v>
      </c>
    </row>
    <row r="18" spans="1:18">
      <c r="A18" s="4">
        <v>2026</v>
      </c>
      <c r="B18" s="3">
        <v>205232.3467812248</v>
      </c>
      <c r="C18" s="5">
        <f t="shared" si="0"/>
        <v>50632.407989490879</v>
      </c>
      <c r="D18" s="3">
        <f t="shared" si="1"/>
        <v>154599.93879173393</v>
      </c>
      <c r="E18" s="3"/>
      <c r="F18" s="3"/>
      <c r="G18" s="3"/>
      <c r="H18" s="4"/>
      <c r="I18" s="4"/>
      <c r="J18" s="4"/>
      <c r="K18" s="4"/>
      <c r="M18" s="3">
        <v>335134.38110090932</v>
      </c>
      <c r="N18" s="5">
        <f t="shared" si="7"/>
        <v>84284.958902382656</v>
      </c>
      <c r="O18" s="3">
        <f t="shared" si="8"/>
        <v>250849.42219852668</v>
      </c>
      <c r="P18" s="15">
        <f t="shared" si="9"/>
        <v>96249.483406792744</v>
      </c>
      <c r="Q18" s="16">
        <f t="shared" si="6"/>
        <v>100</v>
      </c>
      <c r="R18" s="18">
        <f>IRR($P$4:P18)</f>
        <v>0.1994314022394639</v>
      </c>
    </row>
    <row r="19" spans="1:18">
      <c r="A19" s="4">
        <v>2027</v>
      </c>
      <c r="B19" s="3">
        <v>214575.79240585296</v>
      </c>
      <c r="C19" s="5">
        <f t="shared" si="0"/>
        <v>53052.930356452671</v>
      </c>
      <c r="D19" s="3">
        <f t="shared" si="1"/>
        <v>161522.86204940028</v>
      </c>
      <c r="E19" s="3"/>
      <c r="F19" s="3"/>
      <c r="G19" s="3"/>
      <c r="H19" s="4"/>
      <c r="I19" s="4"/>
      <c r="J19" s="4"/>
      <c r="K19" s="4"/>
      <c r="M19" s="3">
        <v>349812.40942199592</v>
      </c>
      <c r="N19" s="5">
        <f t="shared" si="7"/>
        <v>88087.463597271679</v>
      </c>
      <c r="O19" s="3">
        <f t="shared" si="8"/>
        <v>261724.94582472424</v>
      </c>
      <c r="P19" s="15">
        <f t="shared" si="9"/>
        <v>100202.08377532396</v>
      </c>
      <c r="Q19" s="16">
        <f t="shared" si="6"/>
        <v>100</v>
      </c>
      <c r="R19" s="18">
        <f>IRR($P$4:P19)</f>
        <v>0.20546279626654881</v>
      </c>
    </row>
    <row r="20" spans="1:18">
      <c r="A20" s="4">
        <v>2028</v>
      </c>
      <c r="B20" s="3">
        <v>224344.60945710834</v>
      </c>
      <c r="C20" s="5">
        <f t="shared" si="0"/>
        <v>55583.649870567941</v>
      </c>
      <c r="D20" s="3">
        <f t="shared" si="1"/>
        <v>168760.95958654041</v>
      </c>
      <c r="E20" s="3"/>
      <c r="F20" s="3"/>
      <c r="G20" s="3"/>
      <c r="H20" s="4"/>
      <c r="I20" s="4"/>
      <c r="J20" s="4"/>
      <c r="K20" s="4"/>
      <c r="M20" s="3">
        <v>365133.29782412486</v>
      </c>
      <c r="N20" s="5">
        <f t="shared" si="7"/>
        <v>92056.508267615602</v>
      </c>
      <c r="O20" s="3">
        <f t="shared" si="8"/>
        <v>273076.78955650923</v>
      </c>
      <c r="P20" s="15">
        <f t="shared" si="9"/>
        <v>104315.82996996882</v>
      </c>
      <c r="Q20" s="16">
        <f t="shared" si="6"/>
        <v>100</v>
      </c>
      <c r="R20" s="18">
        <f>IRR($P$4:P20)</f>
        <v>0.21023171906647295</v>
      </c>
    </row>
    <row r="21" spans="1:18">
      <c r="A21" s="4">
        <v>2029</v>
      </c>
      <c r="B21" s="3">
        <v>234558.16347291562</v>
      </c>
      <c r="C21" s="5">
        <f t="shared" si="0"/>
        <v>58229.583387456994</v>
      </c>
      <c r="D21" s="3">
        <f t="shared" si="1"/>
        <v>176328.58008545864</v>
      </c>
      <c r="E21" s="3"/>
      <c r="F21" s="3"/>
      <c r="G21" s="3"/>
      <c r="H21" s="4"/>
      <c r="I21" s="4"/>
      <c r="J21" s="4"/>
      <c r="K21" s="4"/>
      <c r="M21" s="3">
        <v>390597.47474120493</v>
      </c>
      <c r="N21" s="5">
        <f t="shared" si="7"/>
        <v>98653.283403931287</v>
      </c>
      <c r="O21" s="3">
        <f t="shared" si="8"/>
        <v>291944.19133727363</v>
      </c>
      <c r="P21" s="15">
        <f t="shared" si="9"/>
        <v>115615.61125181499</v>
      </c>
      <c r="Q21" s="16">
        <f t="shared" si="6"/>
        <v>100</v>
      </c>
      <c r="R21" s="18">
        <f>IRR($P$4:P21)</f>
        <v>0.2142720112472998</v>
      </c>
    </row>
    <row r="22" spans="1:18">
      <c r="A22" s="4">
        <v>2030</v>
      </c>
      <c r="B22" s="3">
        <v>245236.7016302463</v>
      </c>
      <c r="C22" s="5">
        <f t="shared" si="0"/>
        <v>60995.976161033235</v>
      </c>
      <c r="D22" s="3">
        <f t="shared" si="1"/>
        <v>184240.72546921307</v>
      </c>
      <c r="E22" s="3"/>
      <c r="F22" s="3"/>
      <c r="G22" s="3"/>
      <c r="H22" s="4"/>
      <c r="I22" s="4"/>
      <c r="J22" s="4"/>
      <c r="K22" s="4"/>
      <c r="M22" s="3">
        <v>396698.6179261044</v>
      </c>
      <c r="N22" s="5">
        <f t="shared" si="7"/>
        <v>100233.85165855453</v>
      </c>
      <c r="O22" s="3">
        <f t="shared" si="8"/>
        <v>296464.76626754989</v>
      </c>
      <c r="P22" s="15">
        <f t="shared" si="9"/>
        <v>112224.04079833682</v>
      </c>
      <c r="Q22" s="16">
        <f t="shared" si="6"/>
        <v>100</v>
      </c>
      <c r="R22" s="18">
        <f>IRR($P$4:P22)</f>
        <v>0.21729293419458692</v>
      </c>
    </row>
    <row r="23" spans="1:18">
      <c r="A23" s="4">
        <v>2031</v>
      </c>
      <c r="B23" s="3">
        <v>256401.39288278032</v>
      </c>
      <c r="C23" s="5">
        <f t="shared" si="0"/>
        <v>63888.312241605956</v>
      </c>
      <c r="D23" s="3">
        <f t="shared" si="1"/>
        <v>192513.08064117437</v>
      </c>
      <c r="E23" s="3"/>
      <c r="F23" s="3"/>
      <c r="G23" s="3"/>
      <c r="H23" s="4"/>
      <c r="I23" s="4"/>
      <c r="J23" s="4"/>
      <c r="K23" s="4"/>
      <c r="M23" s="3">
        <v>412908.38985714637</v>
      </c>
      <c r="N23" s="5">
        <f t="shared" si="7"/>
        <v>104433.17138478218</v>
      </c>
      <c r="O23" s="3">
        <f t="shared" si="8"/>
        <v>308475.21847236418</v>
      </c>
      <c r="P23" s="15">
        <f t="shared" si="9"/>
        <v>115962.13783118982</v>
      </c>
      <c r="Q23" s="16">
        <f t="shared" si="6"/>
        <v>100</v>
      </c>
      <c r="R23" s="18">
        <f>IRR($P$4:P23)</f>
        <v>0.21971924864658632</v>
      </c>
    </row>
    <row r="24" spans="1:18">
      <c r="A24" s="4">
        <v>2032</v>
      </c>
      <c r="B24" s="3">
        <v>268074.36992588226</v>
      </c>
      <c r="C24" s="5">
        <f t="shared" si="0"/>
        <v>66912.325347368969</v>
      </c>
      <c r="D24" s="3">
        <f t="shared" si="1"/>
        <v>201162.04457851331</v>
      </c>
      <c r="E24" s="3"/>
      <c r="F24" s="3"/>
      <c r="G24" s="3"/>
      <c r="H24" s="4"/>
      <c r="I24" s="4"/>
      <c r="J24" s="4"/>
      <c r="K24" s="4"/>
      <c r="M24" s="3">
        <v>429780.52029961965</v>
      </c>
      <c r="N24" s="5">
        <f t="shared" si="7"/>
        <v>108804.08236933975</v>
      </c>
      <c r="O24" s="3">
        <f t="shared" si="8"/>
        <v>320976.43793027988</v>
      </c>
      <c r="P24" s="15">
        <f t="shared" si="9"/>
        <v>119814.39335176657</v>
      </c>
      <c r="Q24" s="16">
        <f t="shared" si="6"/>
        <v>100</v>
      </c>
      <c r="R24" s="18">
        <f>IRR($P$4:P24)</f>
        <v>0.2216790901993316</v>
      </c>
    </row>
    <row r="25" spans="1:18">
      <c r="A25" s="4">
        <v>2033</v>
      </c>
      <c r="B25" s="3">
        <v>280278.77307208296</v>
      </c>
      <c r="C25" s="5">
        <f t="shared" si="0"/>
        <v>70074.010230826869</v>
      </c>
      <c r="D25" s="3">
        <f t="shared" si="1"/>
        <v>210204.7628412561</v>
      </c>
      <c r="E25" s="3"/>
      <c r="F25" s="3"/>
      <c r="G25" s="3"/>
      <c r="H25" s="4"/>
      <c r="I25" s="4"/>
      <c r="J25" s="4"/>
      <c r="K25" s="4"/>
      <c r="M25" s="3">
        <v>447342.0743349783</v>
      </c>
      <c r="N25" s="5">
        <f t="shared" si="7"/>
        <v>113353.5961192938</v>
      </c>
      <c r="O25" s="3">
        <f t="shared" si="8"/>
        <v>333988.47821568453</v>
      </c>
      <c r="P25" s="15">
        <f t="shared" si="9"/>
        <v>123783.71537442843</v>
      </c>
      <c r="Q25" s="16">
        <f t="shared" si="6"/>
        <v>100</v>
      </c>
      <c r="R25" s="18">
        <f>IRR($P$4:P25)</f>
        <v>0.22326989865498401</v>
      </c>
    </row>
    <row r="26" spans="1:18">
      <c r="A26" s="4">
        <v>2034</v>
      </c>
      <c r="B26" s="3">
        <v>293038.79612404405</v>
      </c>
      <c r="C26" s="5">
        <f t="shared" si="0"/>
        <v>73379.634562690961</v>
      </c>
      <c r="D26" s="3">
        <f t="shared" si="1"/>
        <v>219659.16156135307</v>
      </c>
      <c r="E26" s="3"/>
      <c r="F26" s="3"/>
      <c r="G26" s="3"/>
      <c r="H26" s="4"/>
      <c r="I26" s="4"/>
      <c r="J26" s="4"/>
      <c r="K26" s="4"/>
      <c r="M26" s="3">
        <v>465621.22296937049</v>
      </c>
      <c r="N26" s="5">
        <f t="shared" si="7"/>
        <v>118089.01064366808</v>
      </c>
      <c r="O26" s="3">
        <f t="shared" si="8"/>
        <v>347532.21232570242</v>
      </c>
      <c r="P26" s="15">
        <f t="shared" si="9"/>
        <v>127873.05076434935</v>
      </c>
      <c r="Q26" s="16">
        <f t="shared" si="6"/>
        <v>100</v>
      </c>
      <c r="R26" s="18">
        <f>IRR($P$4:P26)</f>
        <v>0.22456662435776426</v>
      </c>
    </row>
    <row r="27" spans="1:18">
      <c r="A27" s="4">
        <v>2035</v>
      </c>
      <c r="B27" s="3">
        <v>306379.73433594382</v>
      </c>
      <c r="C27" s="5">
        <f t="shared" si="0"/>
        <v>76835.751356803929</v>
      </c>
      <c r="D27" s="3">
        <f t="shared" si="1"/>
        <v>229543.9829791399</v>
      </c>
      <c r="E27" s="3"/>
      <c r="F27" s="3"/>
      <c r="G27" s="3"/>
      <c r="H27" s="4"/>
      <c r="I27" s="4"/>
      <c r="J27" s="4"/>
      <c r="K27" s="4"/>
      <c r="M27" s="3">
        <v>484647.28832357918</v>
      </c>
      <c r="N27" s="5">
        <f t="shared" si="7"/>
        <v>123017.92216039474</v>
      </c>
      <c r="O27" s="3">
        <f t="shared" si="8"/>
        <v>361629.36616318446</v>
      </c>
      <c r="P27" s="15">
        <f t="shared" si="9"/>
        <v>132085.38318404456</v>
      </c>
      <c r="Q27" s="16">
        <f t="shared" si="6"/>
        <v>100</v>
      </c>
      <c r="R27" s="18">
        <f>IRR($P$4:P27)</f>
        <v>0.22562750150658617</v>
      </c>
    </row>
    <row r="28" spans="1:18">
      <c r="A28" s="4">
        <v>2036</v>
      </c>
      <c r="B28" s="3">
        <v>320328.03455836175</v>
      </c>
      <c r="C28" s="5">
        <f t="shared" si="0"/>
        <v>80449.21196072374</v>
      </c>
      <c r="D28" s="3">
        <f t="shared" si="1"/>
        <v>239878.82259763801</v>
      </c>
      <c r="E28" s="3"/>
      <c r="F28" s="3"/>
      <c r="G28" s="3"/>
      <c r="H28" s="4"/>
      <c r="I28" s="4"/>
      <c r="J28" s="4"/>
      <c r="K28" s="4"/>
      <c r="M28" s="3">
        <v>504450.79066950001</v>
      </c>
      <c r="N28" s="5">
        <f t="shared" si="7"/>
        <v>128148.23728163133</v>
      </c>
      <c r="O28" s="3">
        <f t="shared" si="8"/>
        <v>376302.55338786868</v>
      </c>
      <c r="P28" s="15">
        <f t="shared" si="9"/>
        <v>136423.73079023068</v>
      </c>
      <c r="Q28" s="16">
        <f t="shared" si="6"/>
        <v>100</v>
      </c>
      <c r="R28" s="18">
        <f>IRR($P$4:P28)</f>
        <v>0.22649817953619261</v>
      </c>
    </row>
    <row r="29" spans="1:18">
      <c r="A29" s="4">
        <v>2037</v>
      </c>
      <c r="B29" s="3">
        <v>334911.34766606853</v>
      </c>
      <c r="C29" s="5">
        <f t="shared" si="0"/>
        <v>84227.179637719368</v>
      </c>
      <c r="D29" s="3">
        <f t="shared" si="1"/>
        <v>250684.16802834917</v>
      </c>
      <c r="E29" s="3"/>
      <c r="F29" s="3"/>
      <c r="G29" s="3"/>
      <c r="H29" s="4"/>
      <c r="I29" s="4"/>
      <c r="J29" s="4"/>
      <c r="K29" s="4"/>
      <c r="M29" s="3">
        <v>525063.49738860829</v>
      </c>
      <c r="N29" s="5">
        <f t="shared" si="7"/>
        <v>133488.18569699026</v>
      </c>
      <c r="O29" s="3">
        <f t="shared" si="8"/>
        <v>391575.31169161806</v>
      </c>
      <c r="P29" s="15">
        <f t="shared" si="9"/>
        <v>140891.14366326889</v>
      </c>
      <c r="Q29" s="16">
        <f t="shared" si="6"/>
        <v>100</v>
      </c>
      <c r="R29" s="18">
        <f>IRR($P$4:P29)</f>
        <v>0.2272147247508568</v>
      </c>
    </row>
    <row r="30" spans="1:18">
      <c r="A30" s="4">
        <v>2038</v>
      </c>
      <c r="B30" s="3">
        <v>350158.58337265317</v>
      </c>
      <c r="C30" s="5">
        <f t="shared" si="0"/>
        <v>88177.143767102898</v>
      </c>
      <c r="D30" s="3">
        <f t="shared" si="1"/>
        <v>261981.43960555026</v>
      </c>
      <c r="E30" s="3"/>
      <c r="F30" s="3"/>
      <c r="G30" s="3"/>
      <c r="H30" s="4"/>
      <c r="I30" s="4"/>
      <c r="J30" s="4"/>
      <c r="K30" s="4"/>
      <c r="M30" s="3">
        <v>546518.47393095156</v>
      </c>
      <c r="N30" s="5">
        <f t="shared" si="7"/>
        <v>139046.33337502624</v>
      </c>
      <c r="O30" s="3">
        <f t="shared" si="8"/>
        <v>407472.14055592532</v>
      </c>
      <c r="P30" s="15">
        <f t="shared" si="9"/>
        <v>145490.70095037506</v>
      </c>
      <c r="Q30" s="16">
        <f t="shared" si="6"/>
        <v>100</v>
      </c>
      <c r="R30" s="18">
        <f>IRR($P$4:P30)</f>
        <v>0.22780583108265459</v>
      </c>
    </row>
    <row r="31" spans="1:18">
      <c r="A31" s="4">
        <v>2039</v>
      </c>
      <c r="B31" s="3">
        <v>366099.9675406508</v>
      </c>
      <c r="C31" s="5">
        <f t="shared" si="0"/>
        <v>92306.934691048533</v>
      </c>
      <c r="D31" s="3">
        <f t="shared" si="1"/>
        <v>273793.03284960228</v>
      </c>
      <c r="E31" s="3"/>
      <c r="F31" s="3"/>
      <c r="G31" s="3"/>
      <c r="H31" s="4"/>
      <c r="I31" s="4"/>
      <c r="J31" s="4"/>
      <c r="K31" s="4"/>
      <c r="M31" s="3">
        <v>568850.13685641205</v>
      </c>
      <c r="N31" s="5">
        <f t="shared" si="7"/>
        <v>144831.59630415897</v>
      </c>
      <c r="O31" s="3">
        <f t="shared" si="8"/>
        <v>424018.54055225308</v>
      </c>
      <c r="P31" s="15">
        <f t="shared" si="9"/>
        <v>150225.50770265079</v>
      </c>
      <c r="Q31" s="16">
        <f t="shared" si="6"/>
        <v>100</v>
      </c>
      <c r="R31" s="18">
        <f>IRR($P$4:P31)</f>
        <v>0.22829446853674007</v>
      </c>
    </row>
    <row r="32" spans="1:18">
      <c r="A32" s="4">
        <v>2040</v>
      </c>
      <c r="B32" s="3">
        <v>382767.1021007821</v>
      </c>
      <c r="C32" s="5">
        <f t="shared" si="0"/>
        <v>96624.739237330694</v>
      </c>
      <c r="D32" s="3">
        <f t="shared" si="1"/>
        <v>286142.36286345142</v>
      </c>
      <c r="E32" s="3"/>
      <c r="F32" s="3"/>
      <c r="G32" s="3"/>
      <c r="H32" s="4"/>
      <c r="I32" s="4"/>
      <c r="J32" s="4"/>
      <c r="K32" s="4"/>
      <c r="M32" s="3">
        <v>592094.3090433242</v>
      </c>
      <c r="N32" s="5">
        <f t="shared" si="7"/>
        <v>150853.2547950726</v>
      </c>
      <c r="O32" s="3">
        <f t="shared" si="8"/>
        <v>441241.0542482516</v>
      </c>
      <c r="P32" s="15">
        <f t="shared" si="9"/>
        <v>155098.69138480019</v>
      </c>
      <c r="Q32" s="16">
        <f t="shared" si="6"/>
        <v>100</v>
      </c>
      <c r="R32" s="18">
        <f>IRR($P$4:P32)</f>
        <v>0.22869912616849905</v>
      </c>
    </row>
    <row r="33" spans="1:18">
      <c r="A33" s="4">
        <v>2041</v>
      </c>
      <c r="B33" s="3">
        <v>400193.02769908711</v>
      </c>
      <c r="C33" s="5">
        <f t="shared" si="0"/>
        <v>101139.11694875319</v>
      </c>
      <c r="D33" s="3">
        <f t="shared" si="1"/>
        <v>299053.91075033392</v>
      </c>
      <c r="E33" s="3"/>
      <c r="F33" s="3"/>
      <c r="G33" s="3"/>
      <c r="H33" s="4"/>
      <c r="I33" s="4"/>
      <c r="J33" s="4"/>
      <c r="K33" s="4"/>
      <c r="M33" s="3">
        <v>616288.27715300885</v>
      </c>
      <c r="N33" s="5">
        <f t="shared" si="7"/>
        <v>157120.96836753562</v>
      </c>
      <c r="O33" s="3">
        <f t="shared" si="8"/>
        <v>459167.30878547323</v>
      </c>
      <c r="P33" s="15">
        <f t="shared" si="9"/>
        <v>160113.39803513931</v>
      </c>
      <c r="Q33" s="16">
        <f t="shared" si="6"/>
        <v>100</v>
      </c>
      <c r="R33" s="18">
        <f>IRR($P$4:P33)</f>
        <v>0.22903475891916111</v>
      </c>
    </row>
    <row r="34" spans="1:18">
      <c r="A34" s="4">
        <v>2042</v>
      </c>
      <c r="B34" s="3">
        <v>418412.28919614368</v>
      </c>
      <c r="C34" s="5">
        <f t="shared" si="0"/>
        <v>105859.01705144216</v>
      </c>
      <c r="D34" s="3">
        <f t="shared" si="1"/>
        <v>312553.27214470151</v>
      </c>
      <c r="E34" s="3"/>
      <c r="F34" s="3"/>
      <c r="G34" s="3"/>
      <c r="H34" s="4"/>
      <c r="I34" s="4"/>
      <c r="J34" s="4"/>
      <c r="K34" s="4"/>
      <c r="M34" s="3">
        <v>641470.85144240537</v>
      </c>
      <c r="N34" s="5">
        <f t="shared" si="7"/>
        <v>163644.79124552099</v>
      </c>
      <c r="O34" s="3">
        <f t="shared" si="8"/>
        <v>477826.06019688438</v>
      </c>
      <c r="P34" s="15">
        <f t="shared" si="9"/>
        <v>165272.78805218288</v>
      </c>
      <c r="Q34" s="16">
        <f t="shared" si="6"/>
        <v>100</v>
      </c>
      <c r="R34" s="18">
        <f>IRR($P$4:P34)</f>
        <v>0.22931351560199595</v>
      </c>
    </row>
    <row r="35" spans="1:18">
      <c r="A35" s="4">
        <v>2043</v>
      </c>
      <c r="B35" s="3">
        <v>437461.00414821575</v>
      </c>
      <c r="C35" s="5">
        <f t="shared" si="0"/>
        <v>110793.79619564091</v>
      </c>
      <c r="D35" s="3">
        <f t="shared" si="1"/>
        <v>326667.20795257483</v>
      </c>
      <c r="E35" s="3"/>
      <c r="F35" s="3"/>
      <c r="G35" s="3"/>
      <c r="H35" s="4"/>
      <c r="I35" s="4"/>
      <c r="J35" s="4"/>
      <c r="K35" s="4"/>
      <c r="M35" s="3">
        <v>667682.42802074773</v>
      </c>
      <c r="N35" s="5">
        <f t="shared" si="7"/>
        <v>170435.18848548294</v>
      </c>
      <c r="O35" s="3">
        <f t="shared" si="8"/>
        <v>497247.23953526479</v>
      </c>
      <c r="P35" s="15">
        <f t="shared" si="9"/>
        <v>170580.03158268996</v>
      </c>
      <c r="Q35" s="16">
        <f t="shared" si="6"/>
        <v>100</v>
      </c>
      <c r="R35" s="18">
        <f>IRR($P$4:P35)</f>
        <v>0.22954530340375487</v>
      </c>
    </row>
    <row r="36" spans="1:18">
      <c r="A36" s="4">
        <v>2044</v>
      </c>
      <c r="B36" s="3">
        <v>457376.93440608686</v>
      </c>
      <c r="C36" s="5">
        <f t="shared" si="0"/>
        <v>115953.23700417526</v>
      </c>
      <c r="D36" s="3">
        <f t="shared" si="1"/>
        <v>341423.6974019116</v>
      </c>
      <c r="E36" s="3"/>
      <c r="F36" s="3"/>
      <c r="G36" s="3"/>
      <c r="H36" s="4"/>
      <c r="I36" s="4"/>
      <c r="J36" s="4"/>
      <c r="K36" s="4"/>
      <c r="M36" s="3">
        <v>694965.05365015368</v>
      </c>
      <c r="N36" s="5">
        <f t="shared" si="7"/>
        <v>177503.05276366248</v>
      </c>
      <c r="O36" s="3">
        <f t="shared" si="8"/>
        <v>517462.00088649121</v>
      </c>
      <c r="P36" s="15">
        <f t="shared" si="9"/>
        <v>176038.30348457961</v>
      </c>
      <c r="Q36" s="16">
        <f t="shared" si="6"/>
        <v>100</v>
      </c>
      <c r="R36" s="18">
        <f>IRR($P$4:P36)</f>
        <v>0.2297382290351852</v>
      </c>
    </row>
    <row r="37" spans="1:18">
      <c r="M37" s="3"/>
    </row>
    <row r="38" spans="1:18">
      <c r="M38" s="3"/>
    </row>
    <row r="39" spans="1:18">
      <c r="M39" s="3"/>
    </row>
  </sheetData>
  <sheetProtection password="F6C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Calculations-</vt:lpstr>
      <vt:lpstr>Sheet3</vt:lpstr>
    </vt:vector>
  </TitlesOfParts>
  <Company>UNM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rgary</dc:creator>
  <cp:lastModifiedBy>rgary</cp:lastModifiedBy>
  <dcterms:created xsi:type="dcterms:W3CDTF">2010-12-22T00:57:47Z</dcterms:created>
  <dcterms:modified xsi:type="dcterms:W3CDTF">2010-12-22T23:39:29Z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-69368005</vt:i4>
  </property>
  <property fmtid="{D5CDD505-2E9C-101B-9397-08002B2CF9AE}" pid="3" name="_NewReviewCycle">
    <vt:lpwstr/>
  </property>
  <property fmtid="{D5CDD505-2E9C-101B-9397-08002B2CF9AE}" pid="4" name="_EmailSubject">
    <vt:lpwstr>Website Creation</vt:lpwstr>
  </property>
  <property fmtid="{D5CDD505-2E9C-101B-9397-08002B2CF9AE}" pid="5" name="_AuthorEmail">
    <vt:lpwstr>rgary@mgt.unm.edu</vt:lpwstr>
  </property>
  <property fmtid="{D5CDD505-2E9C-101B-9397-08002B2CF9AE}" pid="6" name="_AuthorEmailDisplayName">
    <vt:lpwstr>Robert Gary</vt:lpwstr>
  </property>
</Properties>
</file>